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６年度\070120 公営企業における経営比較分析表（令和５年度決算）の分析等について\04 市町村から\07 亀岡市○\上下水\"/>
    </mc:Choice>
  </mc:AlternateContent>
  <xr:revisionPtr revIDLastSave="0" documentId="13_ncr:1_{A635EB76-646E-41AC-B6CC-A70A418BCF14}" xr6:coauthVersionLast="36" xr6:coauthVersionMax="36" xr10:uidLastSave="{00000000-0000-0000-0000-000000000000}"/>
  <workbookProtection workbookAlgorithmName="SHA-512" workbookHashValue="fhM2fhSJcvm7yNSNI3sjy+7zwPfMZOpXDS8pwZeimyZV1nBMw/8+6hmZAPyQosbrlKbVNwOcVOHqrLJQSxoS0Q==" workbookSaltValue="+WqBoHv/XDL/1/ATZZZfUQ==" workbookSpinCount="100000" lockStructure="1"/>
  <bookViews>
    <workbookView xWindow="0" yWindow="0" windowWidth="16200" windowHeight="247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G85" i="4"/>
  <c r="F85" i="4"/>
  <c r="AT10" i="4"/>
  <c r="AL10" i="4"/>
  <c r="I10"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<sst xmlns="http://schemas.openxmlformats.org/spreadsheetml/2006/main" count="231" uniqueCount="116">
  <si>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</si>
  <si>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</si>
  <si>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</si>
  <si>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</si>
  <si>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</si>
  <si>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</si>
  <si>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</si>
  <si>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</si>
  <si>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</si>
  <si>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</si>
  <si>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</si>
  <si>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</si>
  <si>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</si>
  <si>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</si>
  <si>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</si>
  <si>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</si>
  <si>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</si>
  <si>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</si>
  <si>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</si>
  <si>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</si>
  <si>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</si>
  <si>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</si>
  <si>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</si>
  <si>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</si>
  <si>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</si>
  <si>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</si>
  <si>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</si>
  <si>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</si>
  <si>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</si>
  <si>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</si>
  <si>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</si>
  <si>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</si>
  <si>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</si>
  <si>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</si>
  <si>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</si>
  <si>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</si>
  <si>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</si>
  <si>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</si>
  <si>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</si>
  <si>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</si>
  <si>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</si>
  <si>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</si>
  <si>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</si>
  <si>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</si>
  <si>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</si>
  <si>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</si>
  <si>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</si>
  <si>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</si>
  <si>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</si>
  <si>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</si>
  <si>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</si>
  <si>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</si>
  <si>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</si>
  <si>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</si>
  <si>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</si>
  <si>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</si>
  <si>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</si>
  <si>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</si>
  <si>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</si>
  <si>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</si>
  <si>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</si>
  <si>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</si>
  <si>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</si>
  <si>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</si>
  <si>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</si>
  <si>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</si>
  <si>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</si>
  <si>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</si>
  <si>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</si>
  <si>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</si>
  <si>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</si>
  <si>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</si>
  <si>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</si>
  <si>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</si>
  <si>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</si>
  <si>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</si>
  <si>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</si>
  <si>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</si>
  <si>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</si>
  <si>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</si>
  <si>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</si>
  <si>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</si>
  <si>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</si>
  <si>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</si>
  <si>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</si>
  <si>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</si>
  <si>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</si>
  <si>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</si>
  <si>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</si>
  <si>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</si>
  <si>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</si>
  <si>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</si>
  <si>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</si>
  <si>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</si>
  <si>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</si>
  <si>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</si>
  <si>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</si>
  <si>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</si>
  <si>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</si>
  <si>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</si>
  <si>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</si>
  <si>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</si>
  <si>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</si>
  <si>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</si>
  <si>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</si>
  <si>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</si>
  <si>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</si>
  <si>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</si>
  <si>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</si>
  <si>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</si>
  <si>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</si>
  <si>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</si>
  <si>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</si>
  <si>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
　本事業は5地区で実施しています。供用開始時期は地区ごとに平成9年度から平成24年度と異なっており、施設の老朽化具合も異なります。減価償却が進み上昇傾向にありますが、法定耐用年数に基づく更新時期が到来した資産が少なく、低い水準となっています。
②管渠老朽化率
　法定耐用年数を超えた管渠は現在のところありません。
③管渠改善率
　法定耐用年数を超えた管渠はないため、特に更新・老朽化対策は実施していません。</t>
    <phoneticPr fontId="4"/>
  </si>
  <si>
    <t>　単年度収支は赤字であり、累積欠損金も増加しています。今後も水洗化率の向上に取り組み、使用料収入の確保に努めるとともに、施設の統合など施設の効率性を高め、維持管理費の削減を図ります。
　本事業に係る資産の多くは法定耐用年数に基づく更新時期が未到来ではありますが、今後の更新需要に備え、使用料収入の確保や更なる経費削減、施設統合の取組など、令和2年度に策定した「亀岡市上下水道ビジョン」に沿って行うこととしています。
　本事業は、平成31年4月1日から地方公営企業法の全部適用に併せて本市下水道事業との経営統合を行い、事業運営の更なる効率化・健全化に取り組んでいます。</t>
    <phoneticPr fontId="4"/>
  </si>
  <si>
    <t>　農業集落排水事業については、令和元年度から地方公営企業法を全部適用しています。
①経常収支比率
　減価償却費の減少により比率が上昇したものの、依然として単年度収支の赤字を示す100％未満であるため、継続して費用削減に取り組む必要があります。
②累積欠損金比率
　純損失は減少したものの、欠損金が増加しているため、更なる費用削減に取り組む必要があります。
③流動比率
　類似団体に比べ高い水準となっていますが、企業債の償還額の増加により低下しました。
④企業債残高対事業規模比率
　企業債償還金は自己資金のほかに一般会計繰入金で賄っており、類似団体に比べ低くなっています。
⑤経費回収率
　類似団体に比べ、おおむね使用料で回収すべき経費を賄える使用料収入となっていますが、今後も汚水処理費の縮減に取り組む必要があります。
⑥汚水処理原価
　維持管理費の抑制などにより、類似団体に比べ低い値で推移しています。
⑦施設利用率
　類似団体に比べ高い比率となっていますが、施設統合等により、効率的な施設利用を進めます。
⑧水洗化率
　水洗化促進の取組により、類似団体に比べ高い水準となっていますが、更なる向上に努めます。</t>
    <rPh sb="50" eb="52">
      <t>ゲンカ</t>
    </rPh>
    <rPh sb="52" eb="54">
      <t>ショウキャク</t>
    </rPh>
    <rPh sb="54" eb="55">
      <t>ヒ</t>
    </rPh>
    <rPh sb="56" eb="58">
      <t>ゲンショウ</t>
    </rPh>
    <rPh sb="132" eb="133">
      <t>ジュン</t>
    </rPh>
    <rPh sb="133" eb="135">
      <t>ソンシツ</t>
    </rPh>
    <rPh sb="136" eb="138">
      <t>ゲンショウ</t>
    </rPh>
    <rPh sb="419" eb="420">
      <t>タカ</t>
    </rPh>
    <rPh sb="421" eb="423">
      <t>ヒリツ</t>
    </rPh>
    <rPh sb="450" eb="45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</si>
</sst>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70-419D-8070-DB4C13A5E99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9B70-419D-8070-DB4C13A5E99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54.49</c:v>
                </c:pt>
                <c:pt idx="1">
                  <c:v>54.86</c:v>
                </c:pt>
                <c:pt idx="2">
                  <c:v>51.72</c:v>
                </c:pt>
                <c:pt idx="3">
                  <c:v>51.11</c:v>
                </c:pt>
                <c:pt idx="4">
                  <c:v>51.37</c:v>
                </c:pt>
              </c:numCache>
            </c:numRef>
          </c:val>
          <c:extLst>
            <c:ext xmlns:c16="http://schemas.microsoft.com/office/drawing/2014/chart" uri="{C3380CC4-5D6E-409C-BE32-E72D297353CC}">
              <c16:uniqueId val="{00000000-F2A4-45FB-8789-47A3F2273C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F2A4-45FB-8789-47A3F2273C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88.14</c:v>
                </c:pt>
                <c:pt idx="1">
                  <c:v>89.16</c:v>
                </c:pt>
                <c:pt idx="2">
                  <c:v>89.27</c:v>
                </c:pt>
                <c:pt idx="3">
                  <c:v>89.86</c:v>
                </c:pt>
                <c:pt idx="4">
                  <c:v>90.83</c:v>
                </c:pt>
              </c:numCache>
            </c:numRef>
          </c:val>
          <c:extLst>
            <c:ext xmlns:c16="http://schemas.microsoft.com/office/drawing/2014/chart" uri="{C3380CC4-5D6E-409C-BE32-E72D297353CC}">
              <c16:uniqueId val="{00000000-6AFD-4ECB-9BB6-6889A2E121F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6AFD-4ECB-9BB6-6889A2E121F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97.19</c:v>
                </c:pt>
                <c:pt idx="1">
                  <c:v>86.65</c:v>
                </c:pt>
                <c:pt idx="2">
                  <c:v>92.72</c:v>
                </c:pt>
                <c:pt idx="3">
                  <c:v>93.34</c:v>
                </c:pt>
                <c:pt idx="4">
                  <c:v>96.93</c:v>
                </c:pt>
              </c:numCache>
            </c:numRef>
          </c:val>
          <c:extLst>
            <c:ext xmlns:c16="http://schemas.microsoft.com/office/drawing/2014/chart" uri="{C3380CC4-5D6E-409C-BE32-E72D297353CC}">
              <c16:uniqueId val="{00000000-4168-48A5-A3BB-EB3F7D2694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4168-48A5-A3BB-EB3F7D2694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2.89</c:v>
                </c:pt>
                <c:pt idx="1">
                  <c:v>5.79</c:v>
                </c:pt>
                <c:pt idx="2">
                  <c:v>8.68</c:v>
                </c:pt>
                <c:pt idx="3">
                  <c:v>11.49</c:v>
                </c:pt>
                <c:pt idx="4">
                  <c:v>14.2</c:v>
                </c:pt>
              </c:numCache>
            </c:numRef>
          </c:val>
          <c:extLst>
            <c:ext xmlns:c16="http://schemas.microsoft.com/office/drawing/2014/chart" uri="{C3380CC4-5D6E-409C-BE32-E72D297353CC}">
              <c16:uniqueId val="{00000000-31BA-4628-BDE6-739C0FC92BE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31BA-4628-BDE6-739C0FC92BE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48-42D1-BD51-910463D4D78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C348-42D1-BD51-910463D4D78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11.94</c:v>
                </c:pt>
                <c:pt idx="1">
                  <c:v>67.97</c:v>
                </c:pt>
                <c:pt idx="2">
                  <c:v>100.32</c:v>
                </c:pt>
                <c:pt idx="3">
                  <c:v>130.37</c:v>
                </c:pt>
                <c:pt idx="4">
                  <c:v>144.08000000000001</c:v>
                </c:pt>
              </c:numCache>
            </c:numRef>
          </c:val>
          <c:extLst>
            <c:ext xmlns:c16="http://schemas.microsoft.com/office/drawing/2014/chart" uri="{C3380CC4-5D6E-409C-BE32-E72D297353CC}">
              <c16:uniqueId val="{00000000-A6F5-41F6-AF56-A08D5CF654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A6F5-41F6-AF56-A08D5CF654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104.11</c:v>
                </c:pt>
                <c:pt idx="1">
                  <c:v>99.06</c:v>
                </c:pt>
                <c:pt idx="2">
                  <c:v>95.37</c:v>
                </c:pt>
                <c:pt idx="3">
                  <c:v>91.7</c:v>
                </c:pt>
                <c:pt idx="4">
                  <c:v>86.22</c:v>
                </c:pt>
              </c:numCache>
            </c:numRef>
          </c:val>
          <c:extLst>
            <c:ext xmlns:c16="http://schemas.microsoft.com/office/drawing/2014/chart" uri="{C3380CC4-5D6E-409C-BE32-E72D297353CC}">
              <c16:uniqueId val="{00000000-BF65-4B4F-A56B-3BDBAD90DA8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BF65-4B4F-A56B-3BDBAD90DA8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260.08999999999997</c:v>
                </c:pt>
                <c:pt idx="1">
                  <c:v>227.59</c:v>
                </c:pt>
                <c:pt idx="2">
                  <c:v>214.74</c:v>
                </c:pt>
                <c:pt idx="3">
                  <c:v>207.56</c:v>
                </c:pt>
                <c:pt idx="4">
                  <c:v>198.25</c:v>
                </c:pt>
              </c:numCache>
            </c:numRef>
          </c:val>
          <c:extLst>
            <c:ext xmlns:c16="http://schemas.microsoft.com/office/drawing/2014/chart" uri="{C3380CC4-5D6E-409C-BE32-E72D297353CC}">
              <c16:uniqueId val="{00000000-5828-4A48-BE84-36E6E0859D5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5828-4A48-BE84-36E6E0859D5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100.31</c:v>
                </c:pt>
                <c:pt idx="1">
                  <c:v>100</c:v>
                </c:pt>
                <c:pt idx="2">
                  <c:v>100</c:v>
                </c:pt>
                <c:pt idx="3">
                  <c:v>100</c:v>
                </c:pt>
                <c:pt idx="4">
                  <c:v>99.77</c:v>
                </c:pt>
              </c:numCache>
            </c:numRef>
          </c:val>
          <c:extLst>
            <c:ext xmlns:c16="http://schemas.microsoft.com/office/drawing/2014/chart" uri="{C3380CC4-5D6E-409C-BE32-E72D297353CC}">
              <c16:uniqueId val="{00000000-30CF-4C3C-BF61-BB9C2FB4F82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30CF-4C3C-BF61-BB9C2FB4F82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181.61</c:v>
                </c:pt>
                <c:pt idx="1">
                  <c:v>181.05</c:v>
                </c:pt>
                <c:pt idx="2">
                  <c:v>181.51</c:v>
                </c:pt>
                <c:pt idx="3">
                  <c:v>180.97</c:v>
                </c:pt>
                <c:pt idx="4">
                  <c:v>182.39</c:v>
                </c:pt>
              </c:numCache>
            </c:numRef>
          </c:val>
          <c:extLst>
            <c:ext xmlns:c16="http://schemas.microsoft.com/office/drawing/2014/chart" uri="{C3380CC4-5D6E-409C-BE32-E72D297353CC}">
              <c16:uniqueId val="{00000000-7069-4CB6-A36A-E974D326F5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7069-4CB6-A36A-E974D326F5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R31" zoomScaleNormal="100" workbookViewId="0">
      <selection activeCell="CM32" sqref="CM3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京都府　亀岡市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86765</v>
      </c>
      <c r="AM8" s="41"/>
      <c r="AN8" s="41"/>
      <c r="AO8" s="41"/>
      <c r="AP8" s="41"/>
      <c r="AQ8" s="41"/>
      <c r="AR8" s="41"/>
      <c r="AS8" s="41"/>
      <c r="AT8" s="34">
        <f>データ!T6</f>
        <v>19.170000000000002</v>
      </c>
      <c r="AU8" s="34"/>
      <c r="AV8" s="34"/>
      <c r="AW8" s="34"/>
      <c r="AX8" s="34"/>
      <c r="AY8" s="34"/>
      <c r="AZ8" s="34"/>
      <c r="BA8" s="34"/>
      <c r="BB8" s="34">
        <f>データ!U6</f>
        <v>4526.08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50.23</v>
      </c>
      <c r="J10" s="34"/>
      <c r="K10" s="34"/>
      <c r="L10" s="34"/>
      <c r="M10" s="34"/>
      <c r="N10" s="34"/>
      <c r="O10" s="34"/>
      <c r="P10" s="34">
        <f>データ!P6</f>
        <v>8.61</v>
      </c>
      <c r="Q10" s="34"/>
      <c r="R10" s="34"/>
      <c r="S10" s="34"/>
      <c r="T10" s="34"/>
      <c r="U10" s="34"/>
      <c r="V10" s="34"/>
      <c r="W10" s="34">
        <f>データ!Q6</f>
        <v>96.23</v>
      </c>
      <c r="X10" s="34"/>
      <c r="Y10" s="34"/>
      <c r="Z10" s="34"/>
      <c r="AA10" s="34"/>
      <c r="AB10" s="34"/>
      <c r="AC10" s="34"/>
      <c r="AD10" s="41">
        <f>データ!R6</f>
        <v>2970</v>
      </c>
      <c r="AE10" s="41"/>
      <c r="AF10" s="41"/>
      <c r="AG10" s="41"/>
      <c r="AH10" s="41"/>
      <c r="AI10" s="41"/>
      <c r="AJ10" s="41"/>
      <c r="AK10" s="2"/>
      <c r="AL10" s="41">
        <f>データ!V6</f>
        <v>7452</v>
      </c>
      <c r="AM10" s="41"/>
      <c r="AN10" s="41"/>
      <c r="AO10" s="41"/>
      <c r="AP10" s="41"/>
      <c r="AQ10" s="41"/>
      <c r="AR10" s="41"/>
      <c r="AS10" s="41"/>
      <c r="AT10" s="34">
        <f>データ!W6</f>
        <v>4.01</v>
      </c>
      <c r="AU10" s="34"/>
      <c r="AV10" s="34"/>
      <c r="AW10" s="34"/>
      <c r="AX10" s="34"/>
      <c r="AY10" s="34"/>
      <c r="AZ10" s="34"/>
      <c r="BA10" s="34"/>
      <c r="BB10" s="34">
        <f>データ!X6</f>
        <v>1858.35</v>
      </c>
      <c r="BC10" s="34"/>
      <c r="BD10" s="34"/>
      <c r="BE10" s="34"/>
      <c r="BF10" s="34"/>
      <c r="BG10" s="34"/>
      <c r="BH10" s="34"/>
      <c r="BI10" s="34"/>
      <c r="BJ10" s="2"/>
      <c r="BK10" s="2"/>
      <c r="BL10" s="60" t="s">
        <v>22</v>
      </c>
      <c r="BM10" s="61"/>
      <c r="BN10" s="62" t="s">
        <v>23</v>
      </c>
      <c r="BO10" s="62"/>
      <c r="BP10" s="62"/>
      <c r="BQ10" s="62"/>
      <c r="BR10" s="62"/>
      <c r="BS10" s="62"/>
      <c r="BT10" s="62"/>
      <c r="BU10" s="62"/>
      <c r="BV10" s="62"/>
      <c r="BW10" s="62"/>
      <c r="BX10" s="62"/>
      <c r="BY10" s="6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4"/>
      <c r="BM60" s="65"/>
      <c r="BN60" s="65"/>
      <c r="BO60" s="65"/>
      <c r="BP60" s="65"/>
      <c r="BQ60" s="65"/>
      <c r="BR60" s="65"/>
      <c r="BS60" s="65"/>
      <c r="BT60" s="65"/>
      <c r="BU60" s="65"/>
      <c r="BV60" s="65"/>
      <c r="BW60" s="65"/>
      <c r="BX60" s="65"/>
      <c r="BY60" s="65"/>
      <c r="BZ60" s="66"/>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oYAkZA5lbR6EconomOPwPWaiztlERPX/0KbsTXeH69kqgMIJ7LJG5KLCrorlnus8CKYYMKapJrS/TPsBFx5oEA==" saltValue="DvuNgb7+mYEUqed4aBB31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262064</v>
      </c>
      <c r="D6" s="19">
        <f t="shared" si="3"/>
        <v>46</v>
      </c>
      <c r="E6" s="19">
        <f t="shared" si="3"/>
        <v>17</v>
      </c>
      <c r="F6" s="19">
        <f t="shared" si="3"/>
        <v>5</v>
      </c>
      <c r="G6" s="19">
        <f t="shared" si="3"/>
        <v>0</v>
      </c>
      <c r="H6" s="19" t="str">
        <f t="shared" si="3"/>
        <v>京都府　亀岡市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50.23</v>
      </c>
      <c r="P6" s="20">
        <f t="shared" si="3"/>
        <v>8.61</v>
      </c>
      <c r="Q6" s="20">
        <f t="shared" si="3"/>
        <v>96.23</v>
      </c>
      <c r="R6" s="20">
        <f t="shared" si="3"/>
        <v>2970</v>
      </c>
      <c r="S6" s="20">
        <f t="shared" si="3"/>
        <v>86765</v>
      </c>
      <c r="T6" s="20">
        <f t="shared" si="3"/>
        <v>19.170000000000002</v>
      </c>
      <c r="U6" s="20">
        <f t="shared" si="3"/>
        <v>4526.08</v>
      </c>
      <c r="V6" s="20">
        <f t="shared" si="3"/>
        <v>7452</v>
      </c>
      <c r="W6" s="20">
        <f t="shared" si="3"/>
        <v>4.01</v>
      </c>
      <c r="X6" s="20">
        <f t="shared" si="3"/>
        <v>1858.35</v>
      </c>
      <c r="Y6" s="21">
        <f>IF(Y7="",NA(),Y7)</f>
        <v>97.19</v>
      </c>
      <c r="Z6" s="21">
        <f t="shared" ref="Z6:AH6" si="4">IF(Z7="",NA(),Z7)</f>
        <v>86.65</v>
      </c>
      <c r="AA6" s="21">
        <f t="shared" si="4"/>
        <v>92.72</v>
      </c>
      <c r="AB6" s="21">
        <f t="shared" si="4"/>
        <v>93.34</v>
      </c>
      <c r="AC6" s="21">
        <f t="shared" si="4"/>
        <v>96.93</v>
      </c>
      <c r="AD6" s="21">
        <f t="shared" si="4"/>
        <v>103.6</v>
      </c>
      <c r="AE6" s="21">
        <f t="shared" si="4"/>
        <v>106.37</v>
      </c>
      <c r="AF6" s="21">
        <f t="shared" si="4"/>
        <v>106.07</v>
      </c>
      <c r="AG6" s="21">
        <f t="shared" si="4"/>
        <v>105.5</v>
      </c>
      <c r="AH6" s="21">
        <f t="shared" si="4"/>
        <v>106.35</v>
      </c>
      <c r="AI6" s="20" t="str">
        <f>IF(AI7="","",IF(AI7="-","【-】","【"&amp;SUBSTITUTE(TEXT(AI7,"#,##0.00"),"-","△")&amp;"】"))</f>
        <v>【104.44】</v>
      </c>
      <c r="AJ6" s="21">
        <f>IF(AJ7="",NA(),AJ7)</f>
        <v>11.94</v>
      </c>
      <c r="AK6" s="21">
        <f t="shared" ref="AK6:AS6" si="5">IF(AK7="",NA(),AK7)</f>
        <v>67.97</v>
      </c>
      <c r="AL6" s="21">
        <f t="shared" si="5"/>
        <v>100.32</v>
      </c>
      <c r="AM6" s="21">
        <f t="shared" si="5"/>
        <v>130.37</v>
      </c>
      <c r="AN6" s="21">
        <f t="shared" si="5"/>
        <v>144.08000000000001</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104.11</v>
      </c>
      <c r="AV6" s="21">
        <f t="shared" ref="AV6:BD6" si="6">IF(AV7="",NA(),AV7)</f>
        <v>99.06</v>
      </c>
      <c r="AW6" s="21">
        <f t="shared" si="6"/>
        <v>95.37</v>
      </c>
      <c r="AX6" s="21">
        <f t="shared" si="6"/>
        <v>91.7</v>
      </c>
      <c r="AY6" s="21">
        <f t="shared" si="6"/>
        <v>86.22</v>
      </c>
      <c r="AZ6" s="21">
        <f t="shared" si="6"/>
        <v>26.99</v>
      </c>
      <c r="BA6" s="21">
        <f t="shared" si="6"/>
        <v>29.13</v>
      </c>
      <c r="BB6" s="21">
        <f t="shared" si="6"/>
        <v>35.69</v>
      </c>
      <c r="BC6" s="21">
        <f t="shared" si="6"/>
        <v>38.4</v>
      </c>
      <c r="BD6" s="21">
        <f t="shared" si="6"/>
        <v>44.04</v>
      </c>
      <c r="BE6" s="20" t="str">
        <f>IF(BE7="","",IF(BE7="-","【-】","【"&amp;SUBSTITUTE(TEXT(BE7,"#,##0.00"),"-","△")&amp;"】"))</f>
        <v>【42.02】</v>
      </c>
      <c r="BF6" s="21">
        <f>IF(BF7="",NA(),BF7)</f>
        <v>260.08999999999997</v>
      </c>
      <c r="BG6" s="21">
        <f t="shared" ref="BG6:BO6" si="7">IF(BG7="",NA(),BG7)</f>
        <v>227.59</v>
      </c>
      <c r="BH6" s="21">
        <f t="shared" si="7"/>
        <v>214.74</v>
      </c>
      <c r="BI6" s="21">
        <f t="shared" si="7"/>
        <v>207.56</v>
      </c>
      <c r="BJ6" s="21">
        <f t="shared" si="7"/>
        <v>198.25</v>
      </c>
      <c r="BK6" s="21">
        <f t="shared" si="7"/>
        <v>826.83</v>
      </c>
      <c r="BL6" s="21">
        <f t="shared" si="7"/>
        <v>867.83</v>
      </c>
      <c r="BM6" s="21">
        <f t="shared" si="7"/>
        <v>791.76</v>
      </c>
      <c r="BN6" s="21">
        <f t="shared" si="7"/>
        <v>900.82</v>
      </c>
      <c r="BO6" s="21">
        <f t="shared" si="7"/>
        <v>839.21</v>
      </c>
      <c r="BP6" s="20" t="str">
        <f>IF(BP7="","",IF(BP7="-","【-】","【"&amp;SUBSTITUTE(TEXT(BP7,"#,##0.00"),"-","△")&amp;"】"))</f>
        <v>【785.10】</v>
      </c>
      <c r="BQ6" s="21">
        <f>IF(BQ7="",NA(),BQ7)</f>
        <v>100.31</v>
      </c>
      <c r="BR6" s="21">
        <f t="shared" ref="BR6:BZ6" si="8">IF(BR7="",NA(),BR7)</f>
        <v>100</v>
      </c>
      <c r="BS6" s="21">
        <f t="shared" si="8"/>
        <v>100</v>
      </c>
      <c r="BT6" s="21">
        <f t="shared" si="8"/>
        <v>100</v>
      </c>
      <c r="BU6" s="21">
        <f t="shared" si="8"/>
        <v>99.77</v>
      </c>
      <c r="BV6" s="21">
        <f t="shared" si="8"/>
        <v>57.31</v>
      </c>
      <c r="BW6" s="21">
        <f t="shared" si="8"/>
        <v>57.08</v>
      </c>
      <c r="BX6" s="21">
        <f t="shared" si="8"/>
        <v>56.26</v>
      </c>
      <c r="BY6" s="21">
        <f t="shared" si="8"/>
        <v>52.94</v>
      </c>
      <c r="BZ6" s="21">
        <f t="shared" si="8"/>
        <v>52.05</v>
      </c>
      <c r="CA6" s="20" t="str">
        <f>IF(CA7="","",IF(CA7="-","【-】","【"&amp;SUBSTITUTE(TEXT(CA7,"#,##0.00"),"-","△")&amp;"】"))</f>
        <v>【56.93】</v>
      </c>
      <c r="CB6" s="21">
        <f>IF(CB7="",NA(),CB7)</f>
        <v>181.61</v>
      </c>
      <c r="CC6" s="21">
        <f t="shared" ref="CC6:CK6" si="9">IF(CC7="",NA(),CC7)</f>
        <v>181.05</v>
      </c>
      <c r="CD6" s="21">
        <f t="shared" si="9"/>
        <v>181.51</v>
      </c>
      <c r="CE6" s="21">
        <f t="shared" si="9"/>
        <v>180.97</v>
      </c>
      <c r="CF6" s="21">
        <f t="shared" si="9"/>
        <v>182.39</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54.49</v>
      </c>
      <c r="CN6" s="21">
        <f t="shared" ref="CN6:CV6" si="10">IF(CN7="",NA(),CN7)</f>
        <v>54.86</v>
      </c>
      <c r="CO6" s="21">
        <f t="shared" si="10"/>
        <v>51.72</v>
      </c>
      <c r="CP6" s="21">
        <f t="shared" si="10"/>
        <v>51.11</v>
      </c>
      <c r="CQ6" s="21">
        <f t="shared" si="10"/>
        <v>51.37</v>
      </c>
      <c r="CR6" s="21">
        <f t="shared" si="10"/>
        <v>50.14</v>
      </c>
      <c r="CS6" s="21">
        <f t="shared" si="10"/>
        <v>54.83</v>
      </c>
      <c r="CT6" s="21">
        <f t="shared" si="10"/>
        <v>66.53</v>
      </c>
      <c r="CU6" s="21">
        <f t="shared" si="10"/>
        <v>52.35</v>
      </c>
      <c r="CV6" s="21">
        <f t="shared" si="10"/>
        <v>46.25</v>
      </c>
      <c r="CW6" s="20" t="str">
        <f>IF(CW7="","",IF(CW7="-","【-】","【"&amp;SUBSTITUTE(TEXT(CW7,"#,##0.00"),"-","△")&amp;"】"))</f>
        <v>【49.87】</v>
      </c>
      <c r="CX6" s="21">
        <f>IF(CX7="",NA(),CX7)</f>
        <v>88.14</v>
      </c>
      <c r="CY6" s="21">
        <f t="shared" ref="CY6:DG6" si="11">IF(CY7="",NA(),CY7)</f>
        <v>89.16</v>
      </c>
      <c r="CZ6" s="21">
        <f t="shared" si="11"/>
        <v>89.27</v>
      </c>
      <c r="DA6" s="21">
        <f t="shared" si="11"/>
        <v>89.86</v>
      </c>
      <c r="DB6" s="21">
        <f t="shared" si="11"/>
        <v>90.83</v>
      </c>
      <c r="DC6" s="21">
        <f t="shared" si="11"/>
        <v>84.98</v>
      </c>
      <c r="DD6" s="21">
        <f t="shared" si="11"/>
        <v>84.7</v>
      </c>
      <c r="DE6" s="21">
        <f t="shared" si="11"/>
        <v>84.67</v>
      </c>
      <c r="DF6" s="21">
        <f t="shared" si="11"/>
        <v>84.39</v>
      </c>
      <c r="DG6" s="21">
        <f t="shared" si="11"/>
        <v>83.96</v>
      </c>
      <c r="DH6" s="20" t="str">
        <f>IF(DH7="","",IF(DH7="-","【-】","【"&amp;SUBSTITUTE(TEXT(DH7,"#,##0.00"),"-","△")&amp;"】"))</f>
        <v>【87.54】</v>
      </c>
      <c r="DI6" s="21">
        <f>IF(DI7="",NA(),DI7)</f>
        <v>2.89</v>
      </c>
      <c r="DJ6" s="21">
        <f t="shared" ref="DJ6:DR6" si="12">IF(DJ7="",NA(),DJ7)</f>
        <v>5.79</v>
      </c>
      <c r="DK6" s="21">
        <f t="shared" si="12"/>
        <v>8.68</v>
      </c>
      <c r="DL6" s="21">
        <f t="shared" si="12"/>
        <v>11.49</v>
      </c>
      <c r="DM6" s="21">
        <f t="shared" si="12"/>
        <v>14.2</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262064</v>
      </c>
      <c r="D7" s="23">
        <v>46</v>
      </c>
      <c r="E7" s="23">
        <v>17</v>
      </c>
      <c r="F7" s="23">
        <v>5</v>
      </c>
      <c r="G7" s="23">
        <v>0</v>
      </c>
      <c r="H7" s="23" t="s">
        <v>96</v>
      </c>
      <c r="I7" s="23" t="s">
        <v>97</v>
      </c>
      <c r="J7" s="23" t="s">
        <v>98</v>
      </c>
      <c r="K7" s="23" t="s">
        <v>99</v>
      </c>
      <c r="L7" s="23" t="s">
        <v>100</v>
      </c>
      <c r="M7" s="23" t="s">
        <v>101</v>
      </c>
      <c r="N7" s="24" t="s">
        <v>102</v>
      </c>
      <c r="O7" s="24">
        <v>50.23</v>
      </c>
      <c r="P7" s="24">
        <v>8.61</v>
      </c>
      <c r="Q7" s="24">
        <v>96.23</v>
      </c>
      <c r="R7" s="24">
        <v>2970</v>
      </c>
      <c r="S7" s="24">
        <v>86765</v>
      </c>
      <c r="T7" s="24">
        <v>19.170000000000002</v>
      </c>
      <c r="U7" s="24">
        <v>4526.08</v>
      </c>
      <c r="V7" s="24">
        <v>7452</v>
      </c>
      <c r="W7" s="24">
        <v>4.01</v>
      </c>
      <c r="X7" s="24">
        <v>1858.35</v>
      </c>
      <c r="Y7" s="24">
        <v>97.19</v>
      </c>
      <c r="Z7" s="24">
        <v>86.65</v>
      </c>
      <c r="AA7" s="24">
        <v>92.72</v>
      </c>
      <c r="AB7" s="24">
        <v>93.34</v>
      </c>
      <c r="AC7" s="24">
        <v>96.93</v>
      </c>
      <c r="AD7" s="24">
        <v>103.6</v>
      </c>
      <c r="AE7" s="24">
        <v>106.37</v>
      </c>
      <c r="AF7" s="24">
        <v>106.07</v>
      </c>
      <c r="AG7" s="24">
        <v>105.5</v>
      </c>
      <c r="AH7" s="24">
        <v>106.35</v>
      </c>
      <c r="AI7" s="24">
        <v>104.44</v>
      </c>
      <c r="AJ7" s="24">
        <v>11.94</v>
      </c>
      <c r="AK7" s="24">
        <v>67.97</v>
      </c>
      <c r="AL7" s="24">
        <v>100.32</v>
      </c>
      <c r="AM7" s="24">
        <v>130.37</v>
      </c>
      <c r="AN7" s="24">
        <v>144.08000000000001</v>
      </c>
      <c r="AO7" s="24">
        <v>193.99</v>
      </c>
      <c r="AP7" s="24">
        <v>139.02000000000001</v>
      </c>
      <c r="AQ7" s="24">
        <v>132.04</v>
      </c>
      <c r="AR7" s="24">
        <v>145.43</v>
      </c>
      <c r="AS7" s="24">
        <v>129.88999999999999</v>
      </c>
      <c r="AT7" s="24">
        <v>124.06</v>
      </c>
      <c r="AU7" s="24">
        <v>104.11</v>
      </c>
      <c r="AV7" s="24">
        <v>99.06</v>
      </c>
      <c r="AW7" s="24">
        <v>95.37</v>
      </c>
      <c r="AX7" s="24">
        <v>91.7</v>
      </c>
      <c r="AY7" s="24">
        <v>86.22</v>
      </c>
      <c r="AZ7" s="24">
        <v>26.99</v>
      </c>
      <c r="BA7" s="24">
        <v>29.13</v>
      </c>
      <c r="BB7" s="24">
        <v>35.69</v>
      </c>
      <c r="BC7" s="24">
        <v>38.4</v>
      </c>
      <c r="BD7" s="24">
        <v>44.04</v>
      </c>
      <c r="BE7" s="24">
        <v>42.02</v>
      </c>
      <c r="BF7" s="24">
        <v>260.08999999999997</v>
      </c>
      <c r="BG7" s="24">
        <v>227.59</v>
      </c>
      <c r="BH7" s="24">
        <v>214.74</v>
      </c>
      <c r="BI7" s="24">
        <v>207.56</v>
      </c>
      <c r="BJ7" s="24">
        <v>198.25</v>
      </c>
      <c r="BK7" s="24">
        <v>826.83</v>
      </c>
      <c r="BL7" s="24">
        <v>867.83</v>
      </c>
      <c r="BM7" s="24">
        <v>791.76</v>
      </c>
      <c r="BN7" s="24">
        <v>900.82</v>
      </c>
      <c r="BO7" s="24">
        <v>839.21</v>
      </c>
      <c r="BP7" s="24">
        <v>785.1</v>
      </c>
      <c r="BQ7" s="24">
        <v>100.31</v>
      </c>
      <c r="BR7" s="24">
        <v>100</v>
      </c>
      <c r="BS7" s="24">
        <v>100</v>
      </c>
      <c r="BT7" s="24">
        <v>100</v>
      </c>
      <c r="BU7" s="24">
        <v>99.77</v>
      </c>
      <c r="BV7" s="24">
        <v>57.31</v>
      </c>
      <c r="BW7" s="24">
        <v>57.08</v>
      </c>
      <c r="BX7" s="24">
        <v>56.26</v>
      </c>
      <c r="BY7" s="24">
        <v>52.94</v>
      </c>
      <c r="BZ7" s="24">
        <v>52.05</v>
      </c>
      <c r="CA7" s="24">
        <v>56.93</v>
      </c>
      <c r="CB7" s="24">
        <v>181.61</v>
      </c>
      <c r="CC7" s="24">
        <v>181.05</v>
      </c>
      <c r="CD7" s="24">
        <v>181.51</v>
      </c>
      <c r="CE7" s="24">
        <v>180.97</v>
      </c>
      <c r="CF7" s="24">
        <v>182.39</v>
      </c>
      <c r="CG7" s="24">
        <v>273.52</v>
      </c>
      <c r="CH7" s="24">
        <v>274.99</v>
      </c>
      <c r="CI7" s="24">
        <v>282.08999999999997</v>
      </c>
      <c r="CJ7" s="24">
        <v>303.27999999999997</v>
      </c>
      <c r="CK7" s="24">
        <v>301.86</v>
      </c>
      <c r="CL7" s="24">
        <v>271.14999999999998</v>
      </c>
      <c r="CM7" s="24">
        <v>54.49</v>
      </c>
      <c r="CN7" s="24">
        <v>54.86</v>
      </c>
      <c r="CO7" s="24">
        <v>51.72</v>
      </c>
      <c r="CP7" s="24">
        <v>51.11</v>
      </c>
      <c r="CQ7" s="24">
        <v>51.37</v>
      </c>
      <c r="CR7" s="24">
        <v>50.14</v>
      </c>
      <c r="CS7" s="24">
        <v>54.83</v>
      </c>
      <c r="CT7" s="24">
        <v>66.53</v>
      </c>
      <c r="CU7" s="24">
        <v>52.35</v>
      </c>
      <c r="CV7" s="24">
        <v>46.25</v>
      </c>
      <c r="CW7" s="24">
        <v>49.87</v>
      </c>
      <c r="CX7" s="24">
        <v>88.14</v>
      </c>
      <c r="CY7" s="24">
        <v>89.16</v>
      </c>
      <c r="CZ7" s="24">
        <v>89.27</v>
      </c>
      <c r="DA7" s="24">
        <v>89.86</v>
      </c>
      <c r="DB7" s="24">
        <v>90.83</v>
      </c>
      <c r="DC7" s="24">
        <v>84.98</v>
      </c>
      <c r="DD7" s="24">
        <v>84.7</v>
      </c>
      <c r="DE7" s="24">
        <v>84.67</v>
      </c>
      <c r="DF7" s="24">
        <v>84.39</v>
      </c>
      <c r="DG7" s="24">
        <v>83.96</v>
      </c>
      <c r="DH7" s="24">
        <v>87.54</v>
      </c>
      <c r="DI7" s="24">
        <v>2.89</v>
      </c>
      <c r="DJ7" s="24">
        <v>5.79</v>
      </c>
      <c r="DK7" s="24">
        <v>8.68</v>
      </c>
      <c r="DL7" s="24">
        <v>11.49</v>
      </c>
      <c r="DM7" s="24">
        <v>14.2</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DATEVALUE($B7-C11&amp;"/1/"&amp;C12)</f>
        <v>37257</v>
      </c>
      <c r="D10" s="27">
        <f>DATEVALUE($B7-D11&amp;"/1/"&amp;D12)</f>
        <v>37623</v>
      </c>
      <c r="E10" s="27">
        <f>DATEVALUE($B7-E11&amp;"/1/"&amp;E12)</f>
        <v>37989</v>
      </c>
      <c r="F10" s="27">
        <f>DATEVALUE($B7-F11&amp;"/1/"&amp;F12)</f>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小北　篤</cp:lastModifiedBy>
  <cp:lastPrinted>2025-02-10T03:15:49Z</cp:lastPrinted>
  <dcterms:modified xsi:type="dcterms:W3CDTF">2025-02-10T03:21:03Z</dcterms:modified>
</cp:coreProperties>
</file>