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下水道経営係（旧経営係）\42公営企業に係る「経営比較分析表」\令和６年度　　公営企業に係る経営比較分析表（令和４年度決算）の分析等について（依頼）\下水回答\"/>
    </mc:Choice>
  </mc:AlternateContent>
  <xr:revisionPtr revIDLastSave="0" documentId="13_ncr:1_{953BA667-3CE8-4E66-8465-85F8D5ED80A7}" xr6:coauthVersionLast="36" xr6:coauthVersionMax="36" xr10:uidLastSave="{00000000-0000-0000-0000-000000000000}"/>
  <workbookProtection workbookAlgorithmName="SHA-512" workbookHashValue="8oQg+tEQhkxR5B4fOvA0/IQtXYFLxQNHdObC44nfYwezWPIeIaNViyerTGViYpSbypoAPgvbpPFRizji4zeAzQ==" workbookSaltValue="Lsii5WyOZgD6pL1eS2NoUw==" workbookSpinCount="100000" lockStructure="1"/>
  <bookViews>
    <workbookView xWindow="0" yWindow="0" windowWidth="16200" windowHeight="247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E85" i="4"/>
  <c r="BB10" i="4"/>
  <c r="AT10" i="4"/>
  <c r="P10" i="4"/>
  <c r="W8" i="4"/>
  <c r="P8" i="4"/>
</calcChain>
</file>

<file path=xl/sharedStrings.xml><?xml version="1.0" encoding="utf-8"?>
<sst xmlns="http://schemas.openxmlformats.org/spreadsheetml/2006/main" count="231" uniqueCount="118">
  <si>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</si>
  <si>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</si>
  <si>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</si>
  <si>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</si>
  <si>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</si>
  <si>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</si>
  <si>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</si>
  <si>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</si>
  <si>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</si>
  <si>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</si>
  <si>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</si>
  <si>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</si>
  <si>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</si>
  <si>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</si>
  <si>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</si>
  <si>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</si>
  <si>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</si>
  <si>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</si>
  <si>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</si>
  <si>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</si>
  <si>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</si>
  <si>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</si>
  <si>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</si>
  <si>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</si>
  <si>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</si>
  <si>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</si>
  <si>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</si>
  <si>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</si>
  <si>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</si>
  <si>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</si>
  <si>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</si>
  <si>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</si>
  <si>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</si>
  <si>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</si>
  <si>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</si>
  <si>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</si>
  <si>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</si>
  <si>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</si>
  <si>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</si>
  <si>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</si>
  <si>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</si>
  <si>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</si>
  <si>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</si>
  <si>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</si>
  <si>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</si>
  <si>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</si>
  <si>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</si>
  <si>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</si>
  <si>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</si>
  <si>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</si>
  <si>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</si>
  <si>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</si>
  <si>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</si>
  <si>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</si>
  <si>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</si>
  <si>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</si>
  <si>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</si>
  <si>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</si>
  <si>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</si>
  <si>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</si>
  <si>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</si>
  <si>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</si>
  <si>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</si>
  <si>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</si>
  <si>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</si>
  <si>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</si>
  <si>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</si>
  <si>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</si>
  <si>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</si>
  <si>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</si>
  <si>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</si>
  <si>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</si>
  <si>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</si>
  <si>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</si>
  <si>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</si>
  <si>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</si>
  <si>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</si>
  <si>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</si>
  <si>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</si>
  <si>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</si>
  <si>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</si>
  <si>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</si>
  <si>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</si>
  <si>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</si>
  <si>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</si>
  <si>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</si>
  <si>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</si>
  <si>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</si>
  <si>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</si>
  <si>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</si>
  <si>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</si>
  <si>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</si>
  <si>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</si>
  <si>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</si>
  <si>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</si>
  <si>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</si>
  <si>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</si>
  <si>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</si>
  <si>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</si>
  <si>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</si>
  <si>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</si>
  <si>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</si>
  <si>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</si>
  <si>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</si>
  <si>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</si>
  <si>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</si>
  <si>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</si>
  <si>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</si>
  <si>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</si>
  <si>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</si>
  <si>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</si>
  <si>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</si>
  <si>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</si>
  <si>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</si>
  <si>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</si>
  <si>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①有形固定資産減価償却率
　減価償却が進み上昇傾向にありますが、本事業は平成14年12月の供用開始のため、法定耐用年数に基づく更新時期が到来した資産が少なく、低い水準となっています。
②管渠老朽化率
　法定耐用年数を超えた管渠は現在のところありません。
③管渠改善率
　法定耐用年数を超えた管渠はないため、特に更新・老朽化対策は実施していません。</t>
    <phoneticPr fontId="4"/>
  </si>
  <si>
    <t>　単年度収支は黒字であり、累積欠損金も発生していません。企業債の償還が進み、保有資金が増加傾向にあることで、資金収支が改善しつつありますが、今後も水洗化率の向上に取り組み、使用料収入の確保に努めるとともに、施設の効率性を高め、維持管理費の削減を図ります。
　本事業に係る資産の多くは法定耐用年数に基づく更新時期が未到来ではありますが、今後の更新需要に備え、使用料収入の確保や更なる経費削減、施設統合の取組など、令和2年度に策定した「亀岡市上下水道ビジョン」に沿って行うこととしています。
　本事業は、平成31年4月1日から地方公営企業法の全部適用に併せて本市下水道事業との経営統合を行い、事業運営の更なる効率化・健全化に取り組んでいます。</t>
    <phoneticPr fontId="4"/>
  </si>
  <si>
    <t>　特定環境保全公共下水道事業については、令和元年度から地方公営企業法を全部適用しています。
①経常収支比率
　単年度収支の黒字を示す100％以上となっており、類似団体平均値も上回っています。
②累積欠損金比率
　累積欠損金は発生していません。
③流動比率
　100％を下回る水準となっていますが、現金預金が増えたことで比率が上昇しました。
④企業債残高対事業規模比率
　企業債償還金は全額一般会計負担となっているため、0％となっています。
⑤経費回収率
　類似団体に比べ、おおむね使用料で回収すべき経費を賄える使用料収入となっていますが、今後も汚水処理費の縮減に取り組む必要があります。
⑥汚水処理原価
　維持管理費の抑制などにより、類似団体に比べ低い値で推移しています。
⑦施設利用率
　類似団体に比べ低い比率となっており、施設統合等により、効率的な施設利用に努めます。
⑧水洗化率
　水洗化促進の取組により、類似団体に比べ高い水準となっています。</t>
    <rPh sb="79" eb="81">
      <t>ルイジ</t>
    </rPh>
    <rPh sb="81" eb="83">
      <t>ダンタイ</t>
    </rPh>
    <rPh sb="83" eb="86">
      <t>ヘイキンチ</t>
    </rPh>
    <rPh sb="87" eb="89">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</si>
</sst>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00-49CC-931F-EC0B9A20BFD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FB00-49CC-931F-EC0B9A20BFD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31.92</c:v>
                </c:pt>
                <c:pt idx="1">
                  <c:v>31.92</c:v>
                </c:pt>
                <c:pt idx="2">
                  <c:v>30.46</c:v>
                </c:pt>
                <c:pt idx="3">
                  <c:v>29.77</c:v>
                </c:pt>
                <c:pt idx="4">
                  <c:v>30.08</c:v>
                </c:pt>
              </c:numCache>
            </c:numRef>
          </c:val>
          <c:extLst>
            <c:ext xmlns:c16="http://schemas.microsoft.com/office/drawing/2014/chart" uri="{C3380CC4-5D6E-409C-BE32-E72D297353CC}">
              <c16:uniqueId val="{00000000-4E50-47BD-9BBE-10B1D8435AF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4E50-47BD-9BBE-10B1D8435AF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95.13</c:v>
                </c:pt>
                <c:pt idx="1">
                  <c:v>95.93</c:v>
                </c:pt>
                <c:pt idx="2">
                  <c:v>96.61</c:v>
                </c:pt>
                <c:pt idx="3">
                  <c:v>97.38</c:v>
                </c:pt>
                <c:pt idx="4">
                  <c:v>95.72</c:v>
                </c:pt>
              </c:numCache>
            </c:numRef>
          </c:val>
          <c:extLst>
            <c:ext xmlns:c16="http://schemas.microsoft.com/office/drawing/2014/chart" uri="{C3380CC4-5D6E-409C-BE32-E72D297353CC}">
              <c16:uniqueId val="{00000000-970D-4982-9302-F454349DDC4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970D-4982-9302-F454349DDC4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124.08</c:v>
                </c:pt>
                <c:pt idx="1">
                  <c:v>112.9</c:v>
                </c:pt>
                <c:pt idx="2">
                  <c:v>113.91</c:v>
                </c:pt>
                <c:pt idx="3">
                  <c:v>114.56</c:v>
                </c:pt>
                <c:pt idx="4">
                  <c:v>111.74</c:v>
                </c:pt>
              </c:numCache>
            </c:numRef>
          </c:val>
          <c:extLst>
            <c:ext xmlns:c16="http://schemas.microsoft.com/office/drawing/2014/chart" uri="{C3380CC4-5D6E-409C-BE32-E72D297353CC}">
              <c16:uniqueId val="{00000000-EEF8-4764-B572-FB9870F2E77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EEF8-4764-B572-FB9870F2E77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3.59</c:v>
                </c:pt>
                <c:pt idx="1">
                  <c:v>7.19</c:v>
                </c:pt>
                <c:pt idx="2">
                  <c:v>10.78</c:v>
                </c:pt>
                <c:pt idx="3">
                  <c:v>14.37</c:v>
                </c:pt>
                <c:pt idx="4">
                  <c:v>17.96</c:v>
                </c:pt>
              </c:numCache>
            </c:numRef>
          </c:val>
          <c:extLst>
            <c:ext xmlns:c16="http://schemas.microsoft.com/office/drawing/2014/chart" uri="{C3380CC4-5D6E-409C-BE32-E72D297353CC}">
              <c16:uniqueId val="{00000000-07C4-46B5-992B-A2998FB5FEB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07C4-46B5-992B-A2998FB5FEB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64-45BF-BAD8-2914BB0228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1664-45BF-BAD8-2914BB0228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45-4026-A668-1E5FA236263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9545-4026-A668-1E5FA236263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30.06</c:v>
                </c:pt>
                <c:pt idx="1">
                  <c:v>40.869999999999997</c:v>
                </c:pt>
                <c:pt idx="2">
                  <c:v>49.04</c:v>
                </c:pt>
                <c:pt idx="3">
                  <c:v>53.52</c:v>
                </c:pt>
                <c:pt idx="4">
                  <c:v>59.87</c:v>
                </c:pt>
              </c:numCache>
            </c:numRef>
          </c:val>
          <c:extLst>
            <c:ext xmlns:c16="http://schemas.microsoft.com/office/drawing/2014/chart" uri="{C3380CC4-5D6E-409C-BE32-E72D297353CC}">
              <c16:uniqueId val="{00000000-2019-4996-B487-60119917494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2019-4996-B487-60119917494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9C-4981-94FB-2F2B12FB65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549C-4981-94FB-2F2B12FB65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7E1-421B-980A-252F9AF9734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77E1-421B-980A-252F9AF9734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177.31</c:v>
                </c:pt>
                <c:pt idx="1">
                  <c:v>175.65</c:v>
                </c:pt>
                <c:pt idx="2">
                  <c:v>174.55</c:v>
                </c:pt>
                <c:pt idx="3">
                  <c:v>174.79</c:v>
                </c:pt>
                <c:pt idx="4">
                  <c:v>175.25</c:v>
                </c:pt>
              </c:numCache>
            </c:numRef>
          </c:val>
          <c:extLst>
            <c:ext xmlns:c16="http://schemas.microsoft.com/office/drawing/2014/chart" uri="{C3380CC4-5D6E-409C-BE32-E72D297353CC}">
              <c16:uniqueId val="{00000000-2603-4230-BC75-79634EA6007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2603-4230-BC75-79634EA6007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京都府　亀岡市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86765</v>
      </c>
      <c r="AM8" s="41"/>
      <c r="AN8" s="41"/>
      <c r="AO8" s="41"/>
      <c r="AP8" s="41"/>
      <c r="AQ8" s="41"/>
      <c r="AR8" s="41"/>
      <c r="AS8" s="41"/>
      <c r="AT8" s="34">
        <f>データ!T6</f>
        <v>19.170000000000002</v>
      </c>
      <c r="AU8" s="34"/>
      <c r="AV8" s="34"/>
      <c r="AW8" s="34"/>
      <c r="AX8" s="34"/>
      <c r="AY8" s="34"/>
      <c r="AZ8" s="34"/>
      <c r="BA8" s="34"/>
      <c r="BB8" s="34">
        <f>データ!U6</f>
        <v>4526.08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62.84</v>
      </c>
      <c r="J10" s="34"/>
      <c r="K10" s="34"/>
      <c r="L10" s="34"/>
      <c r="M10" s="34"/>
      <c r="N10" s="34"/>
      <c r="O10" s="34"/>
      <c r="P10" s="34">
        <f>データ!P6</f>
        <v>1.67</v>
      </c>
      <c r="Q10" s="34"/>
      <c r="R10" s="34"/>
      <c r="S10" s="34"/>
      <c r="T10" s="34"/>
      <c r="U10" s="34"/>
      <c r="V10" s="34"/>
      <c r="W10" s="34">
        <f>データ!Q6</f>
        <v>99.74</v>
      </c>
      <c r="X10" s="34"/>
      <c r="Y10" s="34"/>
      <c r="Z10" s="34"/>
      <c r="AA10" s="34"/>
      <c r="AB10" s="34"/>
      <c r="AC10" s="34"/>
      <c r="AD10" s="41">
        <f>データ!R6</f>
        <v>2970</v>
      </c>
      <c r="AE10" s="41"/>
      <c r="AF10" s="41"/>
      <c r="AG10" s="41"/>
      <c r="AH10" s="41"/>
      <c r="AI10" s="41"/>
      <c r="AJ10" s="41"/>
      <c r="AK10" s="2"/>
      <c r="AL10" s="41">
        <f>データ!V6</f>
        <v>1447</v>
      </c>
      <c r="AM10" s="41"/>
      <c r="AN10" s="41"/>
      <c r="AO10" s="41"/>
      <c r="AP10" s="41"/>
      <c r="AQ10" s="41"/>
      <c r="AR10" s="41"/>
      <c r="AS10" s="41"/>
      <c r="AT10" s="34">
        <f>データ!W6</f>
        <v>0.8</v>
      </c>
      <c r="AU10" s="34"/>
      <c r="AV10" s="34"/>
      <c r="AW10" s="34"/>
      <c r="AX10" s="34"/>
      <c r="AY10" s="34"/>
      <c r="AZ10" s="34"/>
      <c r="BA10" s="34"/>
      <c r="BB10" s="34">
        <f>データ!X6</f>
        <v>1808.75</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xRVJXT29WzRpTVkUD1Xf6GYA7BB+AHSBg1BzIdKAfbbFGpdDxs+FfwFW53ot1p3sj/tewJ8BEoXQDXr4RJfRA==" saltValue="maU96K6BKg9STOYBZ3Nnc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262064</v>
      </c>
      <c r="D6" s="19">
        <f t="shared" si="3"/>
        <v>46</v>
      </c>
      <c r="E6" s="19">
        <f t="shared" si="3"/>
        <v>17</v>
      </c>
      <c r="F6" s="19">
        <f t="shared" si="3"/>
        <v>4</v>
      </c>
      <c r="G6" s="19">
        <f t="shared" si="3"/>
        <v>0</v>
      </c>
      <c r="H6" s="19" t="str">
        <f t="shared" si="3"/>
        <v>京都府　亀岡市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62.84</v>
      </c>
      <c r="P6" s="20">
        <f t="shared" si="3"/>
        <v>1.67</v>
      </c>
      <c r="Q6" s="20">
        <f t="shared" si="3"/>
        <v>99.74</v>
      </c>
      <c r="R6" s="20">
        <f t="shared" si="3"/>
        <v>2970</v>
      </c>
      <c r="S6" s="20">
        <f t="shared" si="3"/>
        <v>86765</v>
      </c>
      <c r="T6" s="20">
        <f t="shared" si="3"/>
        <v>19.170000000000002</v>
      </c>
      <c r="U6" s="20">
        <f t="shared" si="3"/>
        <v>4526.08</v>
      </c>
      <c r="V6" s="20">
        <f t="shared" si="3"/>
        <v>1447</v>
      </c>
      <c r="W6" s="20">
        <f t="shared" si="3"/>
        <v>0.8</v>
      </c>
      <c r="X6" s="20">
        <f t="shared" si="3"/>
        <v>1808.75</v>
      </c>
      <c r="Y6" s="21">
        <f>IF(Y7="",NA(),Y7)</f>
        <v>124.08</v>
      </c>
      <c r="Z6" s="21">
        <f t="shared" ref="Z6:AH6" si="4">IF(Z7="",NA(),Z7)</f>
        <v>112.9</v>
      </c>
      <c r="AA6" s="21">
        <f t="shared" si="4"/>
        <v>113.91</v>
      </c>
      <c r="AB6" s="21">
        <f t="shared" si="4"/>
        <v>114.56</v>
      </c>
      <c r="AC6" s="21">
        <f t="shared" si="4"/>
        <v>111.74</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30.06</v>
      </c>
      <c r="AV6" s="21">
        <f t="shared" ref="AV6:BD6" si="6">IF(AV7="",NA(),AV7)</f>
        <v>40.869999999999997</v>
      </c>
      <c r="AW6" s="21">
        <f t="shared" si="6"/>
        <v>49.04</v>
      </c>
      <c r="AX6" s="21">
        <f t="shared" si="6"/>
        <v>53.52</v>
      </c>
      <c r="AY6" s="21">
        <f t="shared" si="6"/>
        <v>59.87</v>
      </c>
      <c r="AZ6" s="21">
        <f t="shared" si="6"/>
        <v>47.72</v>
      </c>
      <c r="BA6" s="21">
        <f t="shared" si="6"/>
        <v>44.24</v>
      </c>
      <c r="BB6" s="21">
        <f t="shared" si="6"/>
        <v>43.07</v>
      </c>
      <c r="BC6" s="21">
        <f t="shared" si="6"/>
        <v>45.42</v>
      </c>
      <c r="BD6" s="21">
        <f t="shared" si="6"/>
        <v>50.63</v>
      </c>
      <c r="BE6" s="20" t="str">
        <f>IF(BE7="","",IF(BE7="-","【-】","【"&amp;SUBSTITUTE(TEXT(BE7,"#,##0.00"),"-","△")&amp;"】"))</f>
        <v>【48.91】</v>
      </c>
      <c r="BF6" s="20">
        <f>IF(BF7="",NA(),BF7)</f>
        <v>0</v>
      </c>
      <c r="BG6" s="20">
        <f t="shared" ref="BG6:BO6" si="7">IF(BG7="",NA(),BG7)</f>
        <v>0</v>
      </c>
      <c r="BH6" s="20">
        <f t="shared" si="7"/>
        <v>0</v>
      </c>
      <c r="BI6" s="20">
        <f t="shared" si="7"/>
        <v>0</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100</v>
      </c>
      <c r="BR6" s="21">
        <f t="shared" ref="BR6:BZ6" si="8">IF(BR7="",NA(),BR7)</f>
        <v>100</v>
      </c>
      <c r="BS6" s="21">
        <f t="shared" si="8"/>
        <v>100</v>
      </c>
      <c r="BT6" s="21">
        <f t="shared" si="8"/>
        <v>100</v>
      </c>
      <c r="BU6" s="21">
        <f t="shared" si="8"/>
        <v>100</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177.31</v>
      </c>
      <c r="CC6" s="21">
        <f t="shared" ref="CC6:CK6" si="9">IF(CC7="",NA(),CC7)</f>
        <v>175.65</v>
      </c>
      <c r="CD6" s="21">
        <f t="shared" si="9"/>
        <v>174.55</v>
      </c>
      <c r="CE6" s="21">
        <f t="shared" si="9"/>
        <v>174.79</v>
      </c>
      <c r="CF6" s="21">
        <f t="shared" si="9"/>
        <v>175.25</v>
      </c>
      <c r="CG6" s="21">
        <f t="shared" si="9"/>
        <v>228.47</v>
      </c>
      <c r="CH6" s="21">
        <f t="shared" si="9"/>
        <v>224.88</v>
      </c>
      <c r="CI6" s="21">
        <f t="shared" si="9"/>
        <v>228.64</v>
      </c>
      <c r="CJ6" s="21">
        <f t="shared" si="9"/>
        <v>239.46</v>
      </c>
      <c r="CK6" s="21">
        <f t="shared" si="9"/>
        <v>233.15</v>
      </c>
      <c r="CL6" s="20" t="str">
        <f>IF(CL7="","",IF(CL7="-","【-】","【"&amp;SUBSTITUTE(TEXT(CL7,"#,##0.00"),"-","△")&amp;"】"))</f>
        <v>【215.73】</v>
      </c>
      <c r="CM6" s="21">
        <f>IF(CM7="",NA(),CM7)</f>
        <v>31.92</v>
      </c>
      <c r="CN6" s="21">
        <f t="shared" ref="CN6:CV6" si="10">IF(CN7="",NA(),CN7)</f>
        <v>31.92</v>
      </c>
      <c r="CO6" s="21">
        <f t="shared" si="10"/>
        <v>30.46</v>
      </c>
      <c r="CP6" s="21">
        <f t="shared" si="10"/>
        <v>29.77</v>
      </c>
      <c r="CQ6" s="21">
        <f t="shared" si="10"/>
        <v>30.08</v>
      </c>
      <c r="CR6" s="21">
        <f t="shared" si="10"/>
        <v>42.47</v>
      </c>
      <c r="CS6" s="21">
        <f t="shared" si="10"/>
        <v>42.4</v>
      </c>
      <c r="CT6" s="21">
        <f t="shared" si="10"/>
        <v>42.28</v>
      </c>
      <c r="CU6" s="21">
        <f t="shared" si="10"/>
        <v>41.06</v>
      </c>
      <c r="CV6" s="21">
        <f t="shared" si="10"/>
        <v>42.09</v>
      </c>
      <c r="CW6" s="20" t="str">
        <f>IF(CW7="","",IF(CW7="-","【-】","【"&amp;SUBSTITUTE(TEXT(CW7,"#,##0.00"),"-","△")&amp;"】"))</f>
        <v>【43.28】</v>
      </c>
      <c r="CX6" s="21">
        <f>IF(CX7="",NA(),CX7)</f>
        <v>95.13</v>
      </c>
      <c r="CY6" s="21">
        <f t="shared" ref="CY6:DG6" si="11">IF(CY7="",NA(),CY7)</f>
        <v>95.93</v>
      </c>
      <c r="CZ6" s="21">
        <f t="shared" si="11"/>
        <v>96.61</v>
      </c>
      <c r="DA6" s="21">
        <f t="shared" si="11"/>
        <v>97.38</v>
      </c>
      <c r="DB6" s="21">
        <f t="shared" si="11"/>
        <v>95.72</v>
      </c>
      <c r="DC6" s="21">
        <f t="shared" si="11"/>
        <v>83.75</v>
      </c>
      <c r="DD6" s="21">
        <f t="shared" si="11"/>
        <v>84.19</v>
      </c>
      <c r="DE6" s="21">
        <f t="shared" si="11"/>
        <v>84.34</v>
      </c>
      <c r="DF6" s="21">
        <f t="shared" si="11"/>
        <v>84.34</v>
      </c>
      <c r="DG6" s="21">
        <f t="shared" si="11"/>
        <v>84.73</v>
      </c>
      <c r="DH6" s="20" t="str">
        <f>IF(DH7="","",IF(DH7="-","【-】","【"&amp;SUBSTITUTE(TEXT(DH7,"#,##0.00"),"-","△")&amp;"】"))</f>
        <v>【86.21】</v>
      </c>
      <c r="DI6" s="21">
        <f>IF(DI7="",NA(),DI7)</f>
        <v>3.59</v>
      </c>
      <c r="DJ6" s="21">
        <f t="shared" ref="DJ6:DR6" si="12">IF(DJ7="",NA(),DJ7)</f>
        <v>7.19</v>
      </c>
      <c r="DK6" s="21">
        <f t="shared" si="12"/>
        <v>10.78</v>
      </c>
      <c r="DL6" s="21">
        <f t="shared" si="12"/>
        <v>14.37</v>
      </c>
      <c r="DM6" s="21">
        <f t="shared" si="12"/>
        <v>17.96</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262064</v>
      </c>
      <c r="D7" s="23">
        <v>46</v>
      </c>
      <c r="E7" s="23">
        <v>17</v>
      </c>
      <c r="F7" s="23">
        <v>4</v>
      </c>
      <c r="G7" s="23">
        <v>0</v>
      </c>
      <c r="H7" s="23" t="s">
        <v>96</v>
      </c>
      <c r="I7" s="23" t="s">
        <v>97</v>
      </c>
      <c r="J7" s="23" t="s">
        <v>98</v>
      </c>
      <c r="K7" s="23" t="s">
        <v>99</v>
      </c>
      <c r="L7" s="23" t="s">
        <v>100</v>
      </c>
      <c r="M7" s="23" t="s">
        <v>101</v>
      </c>
      <c r="N7" s="24" t="s">
        <v>102</v>
      </c>
      <c r="O7" s="24">
        <v>62.84</v>
      </c>
      <c r="P7" s="24">
        <v>1.67</v>
      </c>
      <c r="Q7" s="24">
        <v>99.74</v>
      </c>
      <c r="R7" s="24">
        <v>2970</v>
      </c>
      <c r="S7" s="24">
        <v>86765</v>
      </c>
      <c r="T7" s="24">
        <v>19.170000000000002</v>
      </c>
      <c r="U7" s="24">
        <v>4526.08</v>
      </c>
      <c r="V7" s="24">
        <v>1447</v>
      </c>
      <c r="W7" s="24">
        <v>0.8</v>
      </c>
      <c r="X7" s="24">
        <v>1808.75</v>
      </c>
      <c r="Y7" s="24">
        <v>124.08</v>
      </c>
      <c r="Z7" s="24">
        <v>112.9</v>
      </c>
      <c r="AA7" s="24">
        <v>113.91</v>
      </c>
      <c r="AB7" s="24">
        <v>114.56</v>
      </c>
      <c r="AC7" s="24">
        <v>111.74</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30.06</v>
      </c>
      <c r="AV7" s="24">
        <v>40.869999999999997</v>
      </c>
      <c r="AW7" s="24">
        <v>49.04</v>
      </c>
      <c r="AX7" s="24">
        <v>53.52</v>
      </c>
      <c r="AY7" s="24">
        <v>59.87</v>
      </c>
      <c r="AZ7" s="24">
        <v>47.72</v>
      </c>
      <c r="BA7" s="24">
        <v>44.24</v>
      </c>
      <c r="BB7" s="24">
        <v>43.07</v>
      </c>
      <c r="BC7" s="24">
        <v>45.42</v>
      </c>
      <c r="BD7" s="24">
        <v>50.63</v>
      </c>
      <c r="BE7" s="24">
        <v>48.91</v>
      </c>
      <c r="BF7" s="24">
        <v>0</v>
      </c>
      <c r="BG7" s="24">
        <v>0</v>
      </c>
      <c r="BH7" s="24">
        <v>0</v>
      </c>
      <c r="BI7" s="24">
        <v>0</v>
      </c>
      <c r="BJ7" s="24">
        <v>0</v>
      </c>
      <c r="BK7" s="24">
        <v>1206.79</v>
      </c>
      <c r="BL7" s="24">
        <v>1258.43</v>
      </c>
      <c r="BM7" s="24">
        <v>1163.75</v>
      </c>
      <c r="BN7" s="24">
        <v>1195.47</v>
      </c>
      <c r="BO7" s="24">
        <v>1168.69</v>
      </c>
      <c r="BP7" s="24">
        <v>1156.82</v>
      </c>
      <c r="BQ7" s="24">
        <v>100</v>
      </c>
      <c r="BR7" s="24">
        <v>100</v>
      </c>
      <c r="BS7" s="24">
        <v>100</v>
      </c>
      <c r="BT7" s="24">
        <v>100</v>
      </c>
      <c r="BU7" s="24">
        <v>100</v>
      </c>
      <c r="BV7" s="24">
        <v>71.84</v>
      </c>
      <c r="BW7" s="24">
        <v>73.36</v>
      </c>
      <c r="BX7" s="24">
        <v>72.599999999999994</v>
      </c>
      <c r="BY7" s="24">
        <v>69.430000000000007</v>
      </c>
      <c r="BZ7" s="24">
        <v>70.709999999999994</v>
      </c>
      <c r="CA7" s="24">
        <v>75.33</v>
      </c>
      <c r="CB7" s="24">
        <v>177.31</v>
      </c>
      <c r="CC7" s="24">
        <v>175.65</v>
      </c>
      <c r="CD7" s="24">
        <v>174.55</v>
      </c>
      <c r="CE7" s="24">
        <v>174.79</v>
      </c>
      <c r="CF7" s="24">
        <v>175.25</v>
      </c>
      <c r="CG7" s="24">
        <v>228.47</v>
      </c>
      <c r="CH7" s="24">
        <v>224.88</v>
      </c>
      <c r="CI7" s="24">
        <v>228.64</v>
      </c>
      <c r="CJ7" s="24">
        <v>239.46</v>
      </c>
      <c r="CK7" s="24">
        <v>233.15</v>
      </c>
      <c r="CL7" s="24">
        <v>215.73</v>
      </c>
      <c r="CM7" s="24">
        <v>31.92</v>
      </c>
      <c r="CN7" s="24">
        <v>31.92</v>
      </c>
      <c r="CO7" s="24">
        <v>30.46</v>
      </c>
      <c r="CP7" s="24">
        <v>29.77</v>
      </c>
      <c r="CQ7" s="24">
        <v>30.08</v>
      </c>
      <c r="CR7" s="24">
        <v>42.47</v>
      </c>
      <c r="CS7" s="24">
        <v>42.4</v>
      </c>
      <c r="CT7" s="24">
        <v>42.28</v>
      </c>
      <c r="CU7" s="24">
        <v>41.06</v>
      </c>
      <c r="CV7" s="24">
        <v>42.09</v>
      </c>
      <c r="CW7" s="24">
        <v>43.28</v>
      </c>
      <c r="CX7" s="24">
        <v>95.13</v>
      </c>
      <c r="CY7" s="24">
        <v>95.93</v>
      </c>
      <c r="CZ7" s="24">
        <v>96.61</v>
      </c>
      <c r="DA7" s="24">
        <v>97.38</v>
      </c>
      <c r="DB7" s="24">
        <v>95.72</v>
      </c>
      <c r="DC7" s="24">
        <v>83.75</v>
      </c>
      <c r="DD7" s="24">
        <v>84.19</v>
      </c>
      <c r="DE7" s="24">
        <v>84.34</v>
      </c>
      <c r="DF7" s="24">
        <v>84.34</v>
      </c>
      <c r="DG7" s="24">
        <v>84.73</v>
      </c>
      <c r="DH7" s="24">
        <v>86.21</v>
      </c>
      <c r="DI7" s="24">
        <v>3.59</v>
      </c>
      <c r="DJ7" s="24">
        <v>7.19</v>
      </c>
      <c r="DK7" s="24">
        <v>10.78</v>
      </c>
      <c r="DL7" s="24">
        <v>14.37</v>
      </c>
      <c r="DM7" s="24">
        <v>17.96</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DATEVALUE($B7-C11&amp;"/1/"&amp;C12)</f>
        <v>37257</v>
      </c>
      <c r="D10" s="27">
        <f>DATEVALUE($B7-D11&amp;"/1/"&amp;D12)</f>
        <v>37623</v>
      </c>
      <c r="E10" s="27">
        <f>DATEVALUE($B7-E11&amp;"/1/"&amp;E12)</f>
        <v>37989</v>
      </c>
      <c r="F10" s="27">
        <f>DATEVALUE($B7-F11&amp;"/1/"&amp;F12)</f>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